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dawid\Desktop\Blog controllingowy\"/>
    </mc:Choice>
  </mc:AlternateContent>
  <xr:revisionPtr revIDLastSave="0" documentId="13_ncr:1_{FF98CEF3-1E94-4394-97E9-0566D0D7B98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75" i="1" l="1"/>
  <c r="N75" i="1"/>
  <c r="M75" i="1"/>
  <c r="L75" i="1"/>
  <c r="K75" i="1"/>
  <c r="J75" i="1"/>
  <c r="I75" i="1"/>
  <c r="H75" i="1"/>
  <c r="G75" i="1"/>
  <c r="F75" i="1"/>
  <c r="E75" i="1"/>
  <c r="D75" i="1"/>
  <c r="O72" i="1"/>
  <c r="O80" i="1" s="1"/>
  <c r="N72" i="1"/>
  <c r="D72" i="1"/>
  <c r="E54" i="1"/>
  <c r="E53" i="1"/>
  <c r="E52" i="1"/>
  <c r="E51" i="1"/>
  <c r="J35" i="1"/>
  <c r="J32" i="1" s="1"/>
  <c r="J43" i="1" s="1"/>
  <c r="J44" i="1" s="1"/>
  <c r="F33" i="1"/>
  <c r="H33" i="1" s="1"/>
  <c r="F34" i="1"/>
  <c r="H34" i="1" s="1"/>
  <c r="L34" i="1" s="1"/>
  <c r="K41" i="1"/>
  <c r="H41" i="1"/>
  <c r="L41" i="1" s="1"/>
  <c r="L39" i="1"/>
  <c r="L37" i="1"/>
  <c r="L28" i="1"/>
  <c r="L26" i="1"/>
  <c r="K39" i="1"/>
  <c r="K37" i="1"/>
  <c r="K34" i="1"/>
  <c r="K33" i="1"/>
  <c r="K30" i="1"/>
  <c r="K28" i="1"/>
  <c r="I39" i="1"/>
  <c r="I37" i="1"/>
  <c r="I28" i="1"/>
  <c r="H30" i="1"/>
  <c r="O23" i="1"/>
  <c r="C54" i="1" s="1"/>
  <c r="O22" i="1"/>
  <c r="C53" i="1" s="1"/>
  <c r="O21" i="1"/>
  <c r="C52" i="1" s="1"/>
  <c r="O20" i="1"/>
  <c r="C51" i="1" s="1"/>
  <c r="C19" i="1"/>
  <c r="E73" i="1" s="1"/>
  <c r="E72" i="1" s="1"/>
  <c r="N80" i="1" l="1"/>
  <c r="E80" i="1"/>
  <c r="D80" i="1"/>
  <c r="J54" i="1"/>
  <c r="K54" i="1" s="1"/>
  <c r="D81" i="1"/>
  <c r="E71" i="1" s="1"/>
  <c r="H35" i="1"/>
  <c r="I35" i="1" s="1"/>
  <c r="F35" i="1"/>
  <c r="F32" i="1" s="1"/>
  <c r="J53" i="1"/>
  <c r="K53" i="1" s="1"/>
  <c r="J52" i="1"/>
  <c r="K52" i="1" s="1"/>
  <c r="I41" i="1"/>
  <c r="K35" i="1"/>
  <c r="J51" i="1"/>
  <c r="K51" i="1" s="1"/>
  <c r="I34" i="1"/>
  <c r="J46" i="1"/>
  <c r="K46" i="1" s="1"/>
  <c r="L33" i="1"/>
  <c r="I33" i="1"/>
  <c r="K32" i="1"/>
  <c r="L30" i="1"/>
  <c r="K43" i="1"/>
  <c r="I30" i="1"/>
  <c r="E19" i="1"/>
  <c r="G73" i="1" s="1"/>
  <c r="G72" i="1" s="1"/>
  <c r="G80" i="1" s="1"/>
  <c r="D19" i="1"/>
  <c r="F73" i="1" s="1"/>
  <c r="F72" i="1" s="1"/>
  <c r="F80" i="1" s="1"/>
  <c r="E81" i="1" l="1"/>
  <c r="F71" i="1" s="1"/>
  <c r="H32" i="1"/>
  <c r="H43" i="1" s="1"/>
  <c r="L35" i="1"/>
  <c r="L32" i="1"/>
  <c r="F81" i="1"/>
  <c r="G71" i="1" s="1"/>
  <c r="G81" i="1" s="1"/>
  <c r="H71" i="1" s="1"/>
  <c r="I32" i="1"/>
  <c r="H44" i="1"/>
  <c r="L44" i="1" s="1"/>
  <c r="L43" i="1"/>
  <c r="I43" i="1"/>
  <c r="G19" i="1"/>
  <c r="I73" i="1" s="1"/>
  <c r="I72" i="1" s="1"/>
  <c r="I80" i="1" s="1"/>
  <c r="F19" i="1"/>
  <c r="H73" i="1" s="1"/>
  <c r="H72" i="1" s="1"/>
  <c r="H80" i="1" s="1"/>
  <c r="H81" i="1" l="1"/>
  <c r="I71" i="1" s="1"/>
  <c r="I81" i="1" s="1"/>
  <c r="J71" i="1" s="1"/>
  <c r="H46" i="1"/>
  <c r="H19" i="1"/>
  <c r="J73" i="1" s="1"/>
  <c r="J72" i="1" s="1"/>
  <c r="J80" i="1" s="1"/>
  <c r="J81" i="1" l="1"/>
  <c r="K71" i="1" s="1"/>
  <c r="I46" i="1"/>
  <c r="L46" i="1"/>
  <c r="I19" i="1"/>
  <c r="K73" i="1" s="1"/>
  <c r="K72" i="1" s="1"/>
  <c r="K80" i="1" s="1"/>
  <c r="K81" i="1" l="1"/>
  <c r="L71" i="1" s="1"/>
  <c r="J19" i="1"/>
  <c r="L73" i="1" s="1"/>
  <c r="L72" i="1" s="1"/>
  <c r="L80" i="1" s="1"/>
  <c r="L81" i="1" l="1"/>
  <c r="M71" i="1" s="1"/>
  <c r="K19" i="1"/>
  <c r="M73" i="1" s="1"/>
  <c r="M72" i="1" s="1"/>
  <c r="M80" i="1" s="1"/>
  <c r="M81" i="1" l="1"/>
  <c r="N71" i="1" s="1"/>
  <c r="N81" i="1" s="1"/>
  <c r="O71" i="1" s="1"/>
  <c r="O81" i="1" s="1"/>
  <c r="L19" i="1"/>
  <c r="F30" i="1" s="1"/>
  <c r="O19" i="1" l="1"/>
  <c r="F26" i="1"/>
  <c r="G41" i="1" l="1"/>
  <c r="F43" i="1"/>
  <c r="F44" i="1" s="1"/>
  <c r="G37" i="1"/>
  <c r="G35" i="1"/>
  <c r="G34" i="1"/>
  <c r="G39" i="1"/>
  <c r="G33" i="1"/>
  <c r="G28" i="1"/>
  <c r="G32" i="1"/>
  <c r="G30" i="1"/>
  <c r="F46" i="1" l="1"/>
  <c r="G46" i="1" s="1"/>
  <c r="G43" i="1"/>
</calcChain>
</file>

<file path=xl/sharedStrings.xml><?xml version="1.0" encoding="utf-8"?>
<sst xmlns="http://schemas.openxmlformats.org/spreadsheetml/2006/main" count="57" uniqueCount="43">
  <si>
    <t>Przychody</t>
  </si>
  <si>
    <t>Koszty materiałowe</t>
  </si>
  <si>
    <t>Koszty energii</t>
  </si>
  <si>
    <t>Usługi obce</t>
  </si>
  <si>
    <t>Amortyzacja</t>
  </si>
  <si>
    <t>Koszty personalne</t>
  </si>
  <si>
    <t>Pracownicy bezpośredni</t>
  </si>
  <si>
    <t>Pracownicy pośredni</t>
  </si>
  <si>
    <t>EBIT</t>
  </si>
  <si>
    <t>Podatek</t>
  </si>
  <si>
    <t>Zysk netto</t>
  </si>
  <si>
    <t>Ubezpieczenia społeczne</t>
  </si>
  <si>
    <t>MTD</t>
  </si>
  <si>
    <t>YTD</t>
  </si>
  <si>
    <t>BU YTD</t>
  </si>
  <si>
    <t>diff</t>
  </si>
  <si>
    <t>Firma XYZ</t>
  </si>
  <si>
    <t>Data:</t>
  </si>
  <si>
    <t>Produkt A</t>
  </si>
  <si>
    <t>Produkt B</t>
  </si>
  <si>
    <t>Produkt C</t>
  </si>
  <si>
    <t>Serwis</t>
  </si>
  <si>
    <t>SUM YTD</t>
  </si>
  <si>
    <t>w Tzł</t>
  </si>
  <si>
    <t>Komentarz</t>
  </si>
  <si>
    <t>Rentowność produktów</t>
  </si>
  <si>
    <t>Przychód</t>
  </si>
  <si>
    <t>K. Materiałowe</t>
  </si>
  <si>
    <t>K. Personalne</t>
  </si>
  <si>
    <t>Pozostałe koszty</t>
  </si>
  <si>
    <t>K. Pozostałe</t>
  </si>
  <si>
    <t>Wolumen [szt.]</t>
  </si>
  <si>
    <t>Koszty</t>
  </si>
  <si>
    <t>Zysk</t>
  </si>
  <si>
    <t>Marża</t>
  </si>
  <si>
    <t>Płynność finansowa</t>
  </si>
  <si>
    <t>Stan konta</t>
  </si>
  <si>
    <t>Wpływy</t>
  </si>
  <si>
    <t>Wypływy</t>
  </si>
  <si>
    <t>Inne</t>
  </si>
  <si>
    <t>Materiał</t>
  </si>
  <si>
    <t>Cash flow</t>
  </si>
  <si>
    <t>Inwestycje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</si>
</sst>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/yyyy"/>
    <numFmt numFmtId="165" formatCode="mm\/yyyy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i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1"/>
      <color rgb="FF002060"/>
      <name val="Calibri"/>
      <family val="2"/>
      <charset val="238"/>
      <scheme val="minor"/>
    </font>
    <font>
      <sz val="11"/>
      <color rgb="FF002060"/>
      <name val="Calibri"/>
      <family val="2"/>
      <charset val="238"/>
      <scheme val="minor"/>
    </font>
    <font>
      <b/>
      <sz val="11"/>
      <color rgb="FF002060"/>
      <name val="Calibri"/>
      <family val="2"/>
      <scheme val="minor"/>
    </font>
    <font>
      <sz val="11"/>
      <color rgb="FF002060"/>
      <name val="Calibri"/>
      <family val="2"/>
      <scheme val="minor"/>
    </font>
    <font>
      <i/>
      <sz val="9"/>
      <color theme="1"/>
      <name val="Calibri"/>
      <family val="2"/>
      <charset val="238"/>
      <scheme val="minor"/>
    </font>
    <font>
      <i/>
      <sz val="8"/>
      <color theme="1"/>
      <name val="Calibri"/>
      <family val="2"/>
      <charset val="238"/>
      <scheme val="minor"/>
    </font>
    <font>
      <sz val="10"/>
      <color rgb="FF002060"/>
      <name val="Calibri"/>
      <family val="2"/>
      <scheme val="minor"/>
    </font>
    <font>
      <b/>
      <sz val="10"/>
      <color rgb="FF00206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theme="0" tint="-0.34998626667073579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/>
      <diagonal/>
    </border>
    <border>
      <left/>
      <right/>
      <top style="thin">
        <color theme="0" tint="-0.24994659260841701"/>
      </top>
      <bottom/>
      <diagonal/>
    </border>
    <border>
      <left/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/>
      <top/>
      <bottom/>
      <diagonal/>
    </border>
    <border>
      <left/>
      <right style="thin">
        <color theme="0" tint="-0.24994659260841701"/>
      </right>
      <top/>
      <bottom/>
      <diagonal/>
    </border>
    <border>
      <left style="thin">
        <color theme="0" tint="-0.24994659260841701"/>
      </left>
      <right/>
      <top/>
      <bottom style="thin">
        <color theme="0" tint="-0.24994659260841701"/>
      </bottom>
      <diagonal/>
    </border>
    <border>
      <left/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8">
    <xf numFmtId="0" fontId="0" fillId="0" borderId="0" xfId="0"/>
    <xf numFmtId="0" fontId="0" fillId="2" borderId="0" xfId="0" applyFill="1"/>
    <xf numFmtId="0" fontId="0" fillId="2" borderId="0" xfId="0" applyFill="1" applyAlignment="1">
      <alignment horizontal="right"/>
    </xf>
    <xf numFmtId="164" fontId="0" fillId="2" borderId="0" xfId="0" applyNumberFormat="1" applyFill="1"/>
    <xf numFmtId="0" fontId="4" fillId="2" borderId="0" xfId="0" applyFont="1" applyFill="1"/>
    <xf numFmtId="0" fontId="5" fillId="2" borderId="0" xfId="0" applyFont="1" applyFill="1"/>
    <xf numFmtId="0" fontId="6" fillId="2" borderId="0" xfId="0" applyFont="1" applyFill="1"/>
    <xf numFmtId="0" fontId="7" fillId="2" borderId="0" xfId="0" applyFont="1" applyFill="1"/>
    <xf numFmtId="0" fontId="8" fillId="2" borderId="0" xfId="0" applyFont="1" applyFill="1"/>
    <xf numFmtId="0" fontId="9" fillId="2" borderId="0" xfId="0" applyFont="1" applyFill="1" applyAlignment="1">
      <alignment horizontal="right"/>
    </xf>
    <xf numFmtId="3" fontId="0" fillId="2" borderId="0" xfId="0" applyNumberFormat="1" applyFill="1"/>
    <xf numFmtId="3" fontId="4" fillId="2" borderId="0" xfId="0" applyNumberFormat="1" applyFont="1" applyFill="1"/>
    <xf numFmtId="3" fontId="6" fillId="2" borderId="0" xfId="0" applyNumberFormat="1" applyFont="1" applyFill="1"/>
    <xf numFmtId="1" fontId="4" fillId="2" borderId="0" xfId="0" applyNumberFormat="1" applyFont="1" applyFill="1"/>
    <xf numFmtId="1" fontId="6" fillId="2" borderId="0" xfId="0" applyNumberFormat="1" applyFont="1" applyFill="1"/>
    <xf numFmtId="0" fontId="8" fillId="2" borderId="0" xfId="0" applyFont="1" applyFill="1" applyAlignment="1">
      <alignment horizontal="left"/>
    </xf>
    <xf numFmtId="3" fontId="10" fillId="2" borderId="1" xfId="0" applyNumberFormat="1" applyFont="1" applyFill="1" applyBorder="1"/>
    <xf numFmtId="3" fontId="11" fillId="2" borderId="1" xfId="0" applyNumberFormat="1" applyFont="1" applyFill="1" applyBorder="1"/>
    <xf numFmtId="3" fontId="8" fillId="2" borderId="0" xfId="0" applyNumberFormat="1" applyFont="1" applyFill="1"/>
    <xf numFmtId="0" fontId="13" fillId="2" borderId="0" xfId="0" applyFont="1" applyFill="1" applyAlignment="1">
      <alignment horizontal="left"/>
    </xf>
    <xf numFmtId="3" fontId="11" fillId="2" borderId="0" xfId="0" applyNumberFormat="1" applyFont="1" applyFill="1"/>
    <xf numFmtId="9" fontId="15" fillId="2" borderId="0" xfId="1" applyFont="1" applyFill="1" applyAlignment="1">
      <alignment horizontal="left"/>
    </xf>
    <xf numFmtId="3" fontId="8" fillId="4" borderId="0" xfId="0" applyNumberFormat="1" applyFont="1" applyFill="1"/>
    <xf numFmtId="3" fontId="10" fillId="4" borderId="1" xfId="0" applyNumberFormat="1" applyFont="1" applyFill="1" applyBorder="1"/>
    <xf numFmtId="3" fontId="11" fillId="4" borderId="1" xfId="0" applyNumberFormat="1" applyFont="1" applyFill="1" applyBorder="1"/>
    <xf numFmtId="0" fontId="10" fillId="2" borderId="0" xfId="0" applyFont="1" applyFill="1" applyAlignment="1">
      <alignment horizontal="center"/>
    </xf>
    <xf numFmtId="0" fontId="0" fillId="5" borderId="0" xfId="0" applyFill="1"/>
    <xf numFmtId="0" fontId="0" fillId="5" borderId="5" xfId="0" applyFill="1" applyBorder="1"/>
    <xf numFmtId="0" fontId="0" fillId="5" borderId="6" xfId="0" applyFill="1" applyBorder="1"/>
    <xf numFmtId="0" fontId="0" fillId="5" borderId="7" xfId="0" applyFill="1" applyBorder="1"/>
    <xf numFmtId="0" fontId="0" fillId="5" borderId="8" xfId="0" applyFill="1" applyBorder="1"/>
    <xf numFmtId="0" fontId="0" fillId="5" borderId="9" xfId="0" applyFill="1" applyBorder="1"/>
    <xf numFmtId="0" fontId="12" fillId="2" borderId="0" xfId="0" applyFont="1" applyFill="1" applyAlignment="1">
      <alignment horizontal="left"/>
    </xf>
    <xf numFmtId="0" fontId="14" fillId="2" borderId="0" xfId="0" applyFont="1" applyFill="1"/>
    <xf numFmtId="0" fontId="16" fillId="2" borderId="8" xfId="0" applyFont="1" applyFill="1" applyBorder="1"/>
    <xf numFmtId="3" fontId="16" fillId="2" borderId="8" xfId="0" applyNumberFormat="1" applyFont="1" applyFill="1" applyBorder="1"/>
    <xf numFmtId="0" fontId="6" fillId="6" borderId="0" xfId="0" applyFont="1" applyFill="1"/>
    <xf numFmtId="3" fontId="6" fillId="6" borderId="0" xfId="0" applyNumberFormat="1" applyFont="1" applyFill="1"/>
    <xf numFmtId="0" fontId="17" fillId="2" borderId="8" xfId="0" applyFont="1" applyFill="1" applyBorder="1"/>
    <xf numFmtId="3" fontId="17" fillId="2" borderId="8" xfId="0" applyNumberFormat="1" applyFont="1" applyFill="1" applyBorder="1"/>
    <xf numFmtId="0" fontId="18" fillId="2" borderId="0" xfId="0" applyFont="1" applyFill="1"/>
    <xf numFmtId="3" fontId="18" fillId="2" borderId="0" xfId="0" applyNumberFormat="1" applyFont="1" applyFill="1"/>
    <xf numFmtId="0" fontId="9" fillId="2" borderId="10" xfId="0" applyFont="1" applyFill="1" applyBorder="1" applyAlignment="1">
      <alignment horizontal="right"/>
    </xf>
    <xf numFmtId="165" fontId="4" fillId="2" borderId="10" xfId="0" applyNumberFormat="1" applyFont="1" applyFill="1" applyBorder="1" applyAlignment="1">
      <alignment horizontal="right"/>
    </xf>
    <xf numFmtId="0" fontId="4" fillId="2" borderId="10" xfId="0" applyFont="1" applyFill="1" applyBorder="1" applyAlignment="1">
      <alignment horizontal="right"/>
    </xf>
    <xf numFmtId="165" fontId="4" fillId="2" borderId="0" xfId="0" applyNumberFormat="1" applyFont="1" applyFill="1" applyAlignment="1">
      <alignment horizontal="right"/>
    </xf>
    <xf numFmtId="0" fontId="14" fillId="2" borderId="10" xfId="0" applyFont="1" applyFill="1" applyBorder="1" applyAlignment="1">
      <alignment horizontal="center"/>
    </xf>
    <xf numFmtId="9" fontId="19" fillId="2" borderId="0" xfId="1" applyFont="1" applyFill="1"/>
    <xf numFmtId="3" fontId="14" fillId="4" borderId="11" xfId="0" applyNumberFormat="1" applyFont="1" applyFill="1" applyBorder="1"/>
    <xf numFmtId="3" fontId="14" fillId="4" borderId="12" xfId="0" applyNumberFormat="1" applyFont="1" applyFill="1" applyBorder="1"/>
    <xf numFmtId="3" fontId="14" fillId="4" borderId="13" xfId="0" applyNumberFormat="1" applyFont="1" applyFill="1" applyBorder="1"/>
    <xf numFmtId="3" fontId="14" fillId="4" borderId="14" xfId="0" applyNumberFormat="1" applyFont="1" applyFill="1" applyBorder="1"/>
    <xf numFmtId="3" fontId="14" fillId="4" borderId="0" xfId="0" applyNumberFormat="1" applyFont="1" applyFill="1"/>
    <xf numFmtId="3" fontId="14" fillId="4" borderId="15" xfId="0" applyNumberFormat="1" applyFont="1" applyFill="1" applyBorder="1"/>
    <xf numFmtId="0" fontId="14" fillId="4" borderId="16" xfId="0" applyFont="1" applyFill="1" applyBorder="1"/>
    <xf numFmtId="3" fontId="14" fillId="4" borderId="10" xfId="0" applyNumberFormat="1" applyFont="1" applyFill="1" applyBorder="1"/>
    <xf numFmtId="3" fontId="14" fillId="4" borderId="17" xfId="0" applyNumberFormat="1" applyFont="1" applyFill="1" applyBorder="1"/>
    <xf numFmtId="0" fontId="14" fillId="4" borderId="18" xfId="0" applyFont="1" applyFill="1" applyBorder="1" applyAlignment="1">
      <alignment horizontal="center"/>
    </xf>
    <xf numFmtId="0" fontId="14" fillId="4" borderId="19" xfId="0" applyFont="1" applyFill="1" applyBorder="1" applyAlignment="1">
      <alignment horizontal="center"/>
    </xf>
    <xf numFmtId="0" fontId="14" fillId="4" borderId="2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12" fillId="2" borderId="0" xfId="0" applyFont="1" applyFill="1" applyAlignment="1">
      <alignment horizontal="left"/>
    </xf>
    <xf numFmtId="0" fontId="3" fillId="3" borderId="0" xfId="0" applyFont="1" applyFill="1" applyAlignment="1">
      <alignment horizontal="center" vertical="center"/>
    </xf>
    <xf numFmtId="0" fontId="12" fillId="2" borderId="1" xfId="0" applyFont="1" applyFill="1" applyBorder="1" applyAlignment="1">
      <alignment horizontal="left"/>
    </xf>
    <xf numFmtId="0" fontId="13" fillId="2" borderId="1" xfId="0" applyFont="1" applyFill="1" applyBorder="1" applyAlignment="1">
      <alignment horizontal="left"/>
    </xf>
    <xf numFmtId="0" fontId="8" fillId="2" borderId="0" xfId="0" applyFont="1" applyFill="1" applyAlignment="1">
      <alignment horizontal="left"/>
    </xf>
  </cellXfs>
  <cellStyles count="2">
    <cellStyle name="Normalny" xfId="0" builtinId="0"/>
    <cellStyle name="Procentowy" xfId="1" builtinId="5"/>
  </cellStyles>
  <dxfs count="0"/>
  <tableStyles count="0" defaultTableStyle="TableStyleMedium2" defaultPivotStyle="PivotStyleLight16"/>
  <colors>
    <mruColors>
      <color rgb="FFFF6161"/>
      <color rgb="FFFF858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pl-PL" b="1">
                <a:solidFill>
                  <a:srgbClr val="002060"/>
                </a:solidFill>
              </a:rPr>
              <a:t>Przychody</a:t>
            </a:r>
            <a:r>
              <a:rPr lang="pl-PL" b="1" baseline="0">
                <a:solidFill>
                  <a:srgbClr val="002060"/>
                </a:solidFill>
              </a:rPr>
              <a:t> w Tzł</a:t>
            </a:r>
            <a:endParaRPr lang="pl-PL" b="1">
              <a:solidFill>
                <a:srgbClr val="00206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rgbClr val="002060"/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Sheet1!$B$20</c:f>
              <c:strCache>
                <c:ptCount val="1"/>
                <c:pt idx="0">
                  <c:v>Produkt A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  <a:ln>
              <a:noFill/>
            </a:ln>
            <a:effectLst/>
          </c:spPr>
          <c:invertIfNegative val="0"/>
          <c:cat>
            <c:numRef>
              <c:f>Sheet1!$C$18:$N$18</c:f>
              <c:numCache>
                <c:formatCode>mm\/yyyy</c:formatCode>
                <c:ptCount val="12"/>
                <c:pt idx="0">
                  <c:v>45658</c:v>
                </c:pt>
                <c:pt idx="1">
                  <c:v>45689</c:v>
                </c:pt>
                <c:pt idx="2">
                  <c:v>45717</c:v>
                </c:pt>
                <c:pt idx="3">
                  <c:v>45748</c:v>
                </c:pt>
                <c:pt idx="4">
                  <c:v>45778</c:v>
                </c:pt>
                <c:pt idx="5">
                  <c:v>45809</c:v>
                </c:pt>
                <c:pt idx="6">
                  <c:v>45839</c:v>
                </c:pt>
                <c:pt idx="7">
                  <c:v>45870</c:v>
                </c:pt>
                <c:pt idx="8">
                  <c:v>45901</c:v>
                </c:pt>
                <c:pt idx="9">
                  <c:v>45931</c:v>
                </c:pt>
                <c:pt idx="10">
                  <c:v>45962</c:v>
                </c:pt>
                <c:pt idx="11">
                  <c:v>45992</c:v>
                </c:pt>
              </c:numCache>
            </c:numRef>
          </c:cat>
          <c:val>
            <c:numRef>
              <c:f>Sheet1!$C$20:$N$20</c:f>
              <c:numCache>
                <c:formatCode>0</c:formatCode>
                <c:ptCount val="12"/>
                <c:pt idx="0" formatCode="#,##0">
                  <c:v>187</c:v>
                </c:pt>
                <c:pt idx="1">
                  <c:v>198.22</c:v>
                </c:pt>
                <c:pt idx="2">
                  <c:v>192.61</c:v>
                </c:pt>
                <c:pt idx="3">
                  <c:v>192.61</c:v>
                </c:pt>
                <c:pt idx="4">
                  <c:v>194.48000000000002</c:v>
                </c:pt>
                <c:pt idx="5">
                  <c:v>198.22</c:v>
                </c:pt>
                <c:pt idx="6">
                  <c:v>190.74</c:v>
                </c:pt>
                <c:pt idx="7">
                  <c:v>198.22</c:v>
                </c:pt>
                <c:pt idx="8">
                  <c:v>194.48000000000002</c:v>
                </c:pt>
                <c:pt idx="9">
                  <c:v>196.35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C6D-486F-B007-F3329ABBC13F}"/>
            </c:ext>
          </c:extLst>
        </c:ser>
        <c:ser>
          <c:idx val="1"/>
          <c:order val="1"/>
          <c:tx>
            <c:strRef>
              <c:f>Sheet1!$B$21</c:f>
              <c:strCache>
                <c:ptCount val="1"/>
                <c:pt idx="0">
                  <c:v>Produkt B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numRef>
              <c:f>Sheet1!$C$18:$N$18</c:f>
              <c:numCache>
                <c:formatCode>mm\/yyyy</c:formatCode>
                <c:ptCount val="12"/>
                <c:pt idx="0">
                  <c:v>45658</c:v>
                </c:pt>
                <c:pt idx="1">
                  <c:v>45689</c:v>
                </c:pt>
                <c:pt idx="2">
                  <c:v>45717</c:v>
                </c:pt>
                <c:pt idx="3">
                  <c:v>45748</c:v>
                </c:pt>
                <c:pt idx="4">
                  <c:v>45778</c:v>
                </c:pt>
                <c:pt idx="5">
                  <c:v>45809</c:v>
                </c:pt>
                <c:pt idx="6">
                  <c:v>45839</c:v>
                </c:pt>
                <c:pt idx="7">
                  <c:v>45870</c:v>
                </c:pt>
                <c:pt idx="8">
                  <c:v>45901</c:v>
                </c:pt>
                <c:pt idx="9">
                  <c:v>45931</c:v>
                </c:pt>
                <c:pt idx="10">
                  <c:v>45962</c:v>
                </c:pt>
                <c:pt idx="11">
                  <c:v>45992</c:v>
                </c:pt>
              </c:numCache>
            </c:numRef>
          </c:cat>
          <c:val>
            <c:numRef>
              <c:f>Sheet1!$C$21:$N$21</c:f>
              <c:numCache>
                <c:formatCode>0</c:formatCode>
                <c:ptCount val="12"/>
                <c:pt idx="0" formatCode="General">
                  <c:v>305</c:v>
                </c:pt>
                <c:pt idx="1">
                  <c:v>320.25</c:v>
                </c:pt>
                <c:pt idx="2">
                  <c:v>314.15000000000003</c:v>
                </c:pt>
                <c:pt idx="3">
                  <c:v>323.3</c:v>
                </c:pt>
                <c:pt idx="4">
                  <c:v>314.15000000000003</c:v>
                </c:pt>
                <c:pt idx="5">
                  <c:v>323.3</c:v>
                </c:pt>
                <c:pt idx="6">
                  <c:v>308.05</c:v>
                </c:pt>
                <c:pt idx="7">
                  <c:v>317.2</c:v>
                </c:pt>
                <c:pt idx="8">
                  <c:v>311.10000000000002</c:v>
                </c:pt>
                <c:pt idx="9">
                  <c:v>323.3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C6D-486F-B007-F3329ABBC13F}"/>
            </c:ext>
          </c:extLst>
        </c:ser>
        <c:ser>
          <c:idx val="2"/>
          <c:order val="2"/>
          <c:tx>
            <c:strRef>
              <c:f>Sheet1!$B$22</c:f>
              <c:strCache>
                <c:ptCount val="1"/>
                <c:pt idx="0">
                  <c:v>Produkt C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numRef>
              <c:f>Sheet1!$C$18:$N$18</c:f>
              <c:numCache>
                <c:formatCode>mm\/yyyy</c:formatCode>
                <c:ptCount val="12"/>
                <c:pt idx="0">
                  <c:v>45658</c:v>
                </c:pt>
                <c:pt idx="1">
                  <c:v>45689</c:v>
                </c:pt>
                <c:pt idx="2">
                  <c:v>45717</c:v>
                </c:pt>
                <c:pt idx="3">
                  <c:v>45748</c:v>
                </c:pt>
                <c:pt idx="4">
                  <c:v>45778</c:v>
                </c:pt>
                <c:pt idx="5">
                  <c:v>45809</c:v>
                </c:pt>
                <c:pt idx="6">
                  <c:v>45839</c:v>
                </c:pt>
                <c:pt idx="7">
                  <c:v>45870</c:v>
                </c:pt>
                <c:pt idx="8">
                  <c:v>45901</c:v>
                </c:pt>
                <c:pt idx="9">
                  <c:v>45931</c:v>
                </c:pt>
                <c:pt idx="10">
                  <c:v>45962</c:v>
                </c:pt>
                <c:pt idx="11">
                  <c:v>45992</c:v>
                </c:pt>
              </c:numCache>
            </c:numRef>
          </c:cat>
          <c:val>
            <c:numRef>
              <c:f>Sheet1!$C$22:$N$22</c:f>
              <c:numCache>
                <c:formatCode>0</c:formatCode>
                <c:ptCount val="12"/>
                <c:pt idx="0" formatCode="General">
                  <c:v>47</c:v>
                </c:pt>
                <c:pt idx="1">
                  <c:v>47.94</c:v>
                </c:pt>
                <c:pt idx="2">
                  <c:v>49.35</c:v>
                </c:pt>
                <c:pt idx="3">
                  <c:v>48.88</c:v>
                </c:pt>
                <c:pt idx="4">
                  <c:v>49.82</c:v>
                </c:pt>
                <c:pt idx="5">
                  <c:v>48.88</c:v>
                </c:pt>
                <c:pt idx="6">
                  <c:v>47.47</c:v>
                </c:pt>
                <c:pt idx="7">
                  <c:v>47.94</c:v>
                </c:pt>
                <c:pt idx="8">
                  <c:v>49.82</c:v>
                </c:pt>
                <c:pt idx="9">
                  <c:v>47.94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C6D-486F-B007-F3329ABBC13F}"/>
            </c:ext>
          </c:extLst>
        </c:ser>
        <c:ser>
          <c:idx val="3"/>
          <c:order val="3"/>
          <c:tx>
            <c:strRef>
              <c:f>Sheet1!$B$23</c:f>
              <c:strCache>
                <c:ptCount val="1"/>
                <c:pt idx="0">
                  <c:v>Serwis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numRef>
              <c:f>Sheet1!$C$18:$N$18</c:f>
              <c:numCache>
                <c:formatCode>mm\/yyyy</c:formatCode>
                <c:ptCount val="12"/>
                <c:pt idx="0">
                  <c:v>45658</c:v>
                </c:pt>
                <c:pt idx="1">
                  <c:v>45689</c:v>
                </c:pt>
                <c:pt idx="2">
                  <c:v>45717</c:v>
                </c:pt>
                <c:pt idx="3">
                  <c:v>45748</c:v>
                </c:pt>
                <c:pt idx="4">
                  <c:v>45778</c:v>
                </c:pt>
                <c:pt idx="5">
                  <c:v>45809</c:v>
                </c:pt>
                <c:pt idx="6">
                  <c:v>45839</c:v>
                </c:pt>
                <c:pt idx="7">
                  <c:v>45870</c:v>
                </c:pt>
                <c:pt idx="8">
                  <c:v>45901</c:v>
                </c:pt>
                <c:pt idx="9">
                  <c:v>45931</c:v>
                </c:pt>
                <c:pt idx="10">
                  <c:v>45962</c:v>
                </c:pt>
                <c:pt idx="11">
                  <c:v>45992</c:v>
                </c:pt>
              </c:numCache>
            </c:numRef>
          </c:cat>
          <c:val>
            <c:numRef>
              <c:f>Sheet1!$C$23:$N$23</c:f>
              <c:numCache>
                <c:formatCode>0</c:formatCode>
                <c:ptCount val="12"/>
                <c:pt idx="0" formatCode="General">
                  <c:v>27</c:v>
                </c:pt>
                <c:pt idx="1">
                  <c:v>24</c:v>
                </c:pt>
                <c:pt idx="2">
                  <c:v>29</c:v>
                </c:pt>
                <c:pt idx="3">
                  <c:v>31</c:v>
                </c:pt>
                <c:pt idx="4">
                  <c:v>36</c:v>
                </c:pt>
                <c:pt idx="5">
                  <c:v>44</c:v>
                </c:pt>
                <c:pt idx="6">
                  <c:v>42</c:v>
                </c:pt>
                <c:pt idx="7">
                  <c:v>39</c:v>
                </c:pt>
                <c:pt idx="8">
                  <c:v>46</c:v>
                </c:pt>
                <c:pt idx="9">
                  <c:v>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C6D-486F-B007-F3329ABBC1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776714335"/>
        <c:axId val="1776706655"/>
      </c:barChart>
      <c:dateAx>
        <c:axId val="1776714335"/>
        <c:scaling>
          <c:orientation val="minMax"/>
        </c:scaling>
        <c:delete val="0"/>
        <c:axPos val="b"/>
        <c:numFmt formatCode="mm\/yy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776706655"/>
        <c:crosses val="autoZero"/>
        <c:auto val="1"/>
        <c:lblOffset val="100"/>
        <c:baseTimeUnit val="months"/>
      </c:dateAx>
      <c:valAx>
        <c:axId val="177670665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77671433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 b="1">
                <a:solidFill>
                  <a:srgbClr val="002060"/>
                </a:solidFill>
              </a:rPr>
              <a:t>Płynność finansowa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Sheet1!$B$72</c:f>
              <c:strCache>
                <c:ptCount val="1"/>
                <c:pt idx="0">
                  <c:v>Wpływy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numRef>
              <c:f>Sheet1!$D$70:$O$70</c:f>
              <c:numCache>
                <c:formatCode>mm\/yyyy</c:formatCode>
                <c:ptCount val="12"/>
                <c:pt idx="0">
                  <c:v>45658</c:v>
                </c:pt>
                <c:pt idx="1">
                  <c:v>45689</c:v>
                </c:pt>
                <c:pt idx="2">
                  <c:v>45717</c:v>
                </c:pt>
                <c:pt idx="3">
                  <c:v>45748</c:v>
                </c:pt>
                <c:pt idx="4">
                  <c:v>45778</c:v>
                </c:pt>
                <c:pt idx="5">
                  <c:v>45809</c:v>
                </c:pt>
                <c:pt idx="6">
                  <c:v>45839</c:v>
                </c:pt>
                <c:pt idx="7">
                  <c:v>45870</c:v>
                </c:pt>
                <c:pt idx="8">
                  <c:v>45901</c:v>
                </c:pt>
                <c:pt idx="9">
                  <c:v>45931</c:v>
                </c:pt>
                <c:pt idx="10">
                  <c:v>45962</c:v>
                </c:pt>
                <c:pt idx="11">
                  <c:v>45992</c:v>
                </c:pt>
              </c:numCache>
            </c:numRef>
          </c:cat>
          <c:val>
            <c:numRef>
              <c:f>Sheet1!$D$72:$O$72</c:f>
              <c:numCache>
                <c:formatCode>#,##0</c:formatCode>
                <c:ptCount val="12"/>
                <c:pt idx="0">
                  <c:v>526</c:v>
                </c:pt>
                <c:pt idx="1">
                  <c:v>566</c:v>
                </c:pt>
                <c:pt idx="2">
                  <c:v>590.41000000000008</c:v>
                </c:pt>
                <c:pt idx="3">
                  <c:v>585.11</c:v>
                </c:pt>
                <c:pt idx="4">
                  <c:v>595.79000000000008</c:v>
                </c:pt>
                <c:pt idx="5">
                  <c:v>594.45000000000005</c:v>
                </c:pt>
                <c:pt idx="6">
                  <c:v>614.4</c:v>
                </c:pt>
                <c:pt idx="7">
                  <c:v>588.26</c:v>
                </c:pt>
                <c:pt idx="8">
                  <c:v>602.3599999999999</c:v>
                </c:pt>
                <c:pt idx="9">
                  <c:v>601.40000000000009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138-43B1-BF8F-8FD91AE34821}"/>
            </c:ext>
          </c:extLst>
        </c:ser>
        <c:ser>
          <c:idx val="1"/>
          <c:order val="1"/>
          <c:tx>
            <c:strRef>
              <c:f>Sheet1!$B$75</c:f>
              <c:strCache>
                <c:ptCount val="1"/>
                <c:pt idx="0">
                  <c:v>Wypływy</c:v>
                </c:pt>
              </c:strCache>
            </c:strRef>
          </c:tx>
          <c:spPr>
            <a:solidFill>
              <a:srgbClr val="FF6161"/>
            </a:solidFill>
            <a:ln>
              <a:noFill/>
            </a:ln>
            <a:effectLst/>
          </c:spPr>
          <c:invertIfNegative val="0"/>
          <c:cat>
            <c:numRef>
              <c:f>Sheet1!$D$70:$O$70</c:f>
              <c:numCache>
                <c:formatCode>mm\/yyyy</c:formatCode>
                <c:ptCount val="12"/>
                <c:pt idx="0">
                  <c:v>45658</c:v>
                </c:pt>
                <c:pt idx="1">
                  <c:v>45689</c:v>
                </c:pt>
                <c:pt idx="2">
                  <c:v>45717</c:v>
                </c:pt>
                <c:pt idx="3">
                  <c:v>45748</c:v>
                </c:pt>
                <c:pt idx="4">
                  <c:v>45778</c:v>
                </c:pt>
                <c:pt idx="5">
                  <c:v>45809</c:v>
                </c:pt>
                <c:pt idx="6">
                  <c:v>45839</c:v>
                </c:pt>
                <c:pt idx="7">
                  <c:v>45870</c:v>
                </c:pt>
                <c:pt idx="8">
                  <c:v>45901</c:v>
                </c:pt>
                <c:pt idx="9">
                  <c:v>45931</c:v>
                </c:pt>
                <c:pt idx="10">
                  <c:v>45962</c:v>
                </c:pt>
                <c:pt idx="11">
                  <c:v>45992</c:v>
                </c:pt>
              </c:numCache>
            </c:numRef>
          </c:cat>
          <c:val>
            <c:numRef>
              <c:f>Sheet1!$D$75:$O$75</c:f>
              <c:numCache>
                <c:formatCode>#,##0</c:formatCode>
                <c:ptCount val="12"/>
                <c:pt idx="0">
                  <c:v>384.58145622009613</c:v>
                </c:pt>
                <c:pt idx="1">
                  <c:v>521.85190382845758</c:v>
                </c:pt>
                <c:pt idx="2">
                  <c:v>479.2733142207428</c:v>
                </c:pt>
                <c:pt idx="3">
                  <c:v>441.45432120383578</c:v>
                </c:pt>
                <c:pt idx="4">
                  <c:v>633.05520609547023</c:v>
                </c:pt>
                <c:pt idx="5">
                  <c:v>687.99725565658491</c:v>
                </c:pt>
                <c:pt idx="6">
                  <c:v>497.21153257249779</c:v>
                </c:pt>
                <c:pt idx="7">
                  <c:v>497.41117662321039</c:v>
                </c:pt>
                <c:pt idx="8">
                  <c:v>641.12524341124708</c:v>
                </c:pt>
                <c:pt idx="9">
                  <c:v>494.58614016785759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138-43B1-BF8F-8FD91AE348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9"/>
        <c:axId val="1444157791"/>
        <c:axId val="1444165951"/>
      </c:barChart>
      <c:lineChart>
        <c:grouping val="standard"/>
        <c:varyColors val="0"/>
        <c:ser>
          <c:idx val="2"/>
          <c:order val="2"/>
          <c:tx>
            <c:strRef>
              <c:f>Sheet1!$B$81</c:f>
              <c:strCache>
                <c:ptCount val="1"/>
                <c:pt idx="0">
                  <c:v>Stan konta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Sheet1!$D$70:$O$70</c:f>
              <c:numCache>
                <c:formatCode>mm\/yyyy</c:formatCode>
                <c:ptCount val="12"/>
                <c:pt idx="0">
                  <c:v>45658</c:v>
                </c:pt>
                <c:pt idx="1">
                  <c:v>45689</c:v>
                </c:pt>
                <c:pt idx="2">
                  <c:v>45717</c:v>
                </c:pt>
                <c:pt idx="3">
                  <c:v>45748</c:v>
                </c:pt>
                <c:pt idx="4">
                  <c:v>45778</c:v>
                </c:pt>
                <c:pt idx="5">
                  <c:v>45809</c:v>
                </c:pt>
                <c:pt idx="6">
                  <c:v>45839</c:v>
                </c:pt>
                <c:pt idx="7">
                  <c:v>45870</c:v>
                </c:pt>
                <c:pt idx="8">
                  <c:v>45901</c:v>
                </c:pt>
                <c:pt idx="9">
                  <c:v>45931</c:v>
                </c:pt>
                <c:pt idx="10">
                  <c:v>45962</c:v>
                </c:pt>
                <c:pt idx="11">
                  <c:v>45992</c:v>
                </c:pt>
              </c:numCache>
            </c:numRef>
          </c:cat>
          <c:val>
            <c:numRef>
              <c:f>Sheet1!$D$81:$O$81</c:f>
              <c:numCache>
                <c:formatCode>#,##0</c:formatCode>
                <c:ptCount val="12"/>
                <c:pt idx="0">
                  <c:v>486.41854377990387</c:v>
                </c:pt>
                <c:pt idx="1">
                  <c:v>530.56663995144629</c:v>
                </c:pt>
                <c:pt idx="2">
                  <c:v>641.70332573070357</c:v>
                </c:pt>
                <c:pt idx="3">
                  <c:v>785.35900452686781</c:v>
                </c:pt>
                <c:pt idx="4">
                  <c:v>748.09379843139766</c:v>
                </c:pt>
                <c:pt idx="5">
                  <c:v>654.54654277481279</c:v>
                </c:pt>
                <c:pt idx="6">
                  <c:v>771.73501020231492</c:v>
                </c:pt>
                <c:pt idx="7">
                  <c:v>862.58383357910452</c:v>
                </c:pt>
                <c:pt idx="8">
                  <c:v>823.81859016785734</c:v>
                </c:pt>
                <c:pt idx="9">
                  <c:v>930.63244999999984</c:v>
                </c:pt>
                <c:pt idx="10">
                  <c:v>930.63244999999984</c:v>
                </c:pt>
                <c:pt idx="11">
                  <c:v>930.63244999999984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138-43B1-BF8F-8FD91AE348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44157791"/>
        <c:axId val="1444165951"/>
      </c:lineChart>
      <c:dateAx>
        <c:axId val="1444157791"/>
        <c:scaling>
          <c:orientation val="minMax"/>
        </c:scaling>
        <c:delete val="0"/>
        <c:axPos val="b"/>
        <c:numFmt formatCode="mm\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444165951"/>
        <c:crosses val="autoZero"/>
        <c:auto val="1"/>
        <c:lblOffset val="100"/>
        <c:baseTimeUnit val="months"/>
      </c:dateAx>
      <c:valAx>
        <c:axId val="14441659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44415779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pl-PL" b="1">
                <a:solidFill>
                  <a:srgbClr val="002060"/>
                </a:solidFill>
              </a:rPr>
              <a:t>YTD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rgbClr val="002060"/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Sheet1!$B$20</c:f>
              <c:strCache>
                <c:ptCount val="1"/>
                <c:pt idx="0">
                  <c:v>Produkt A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  <a:ln>
              <a:noFill/>
            </a:ln>
            <a:effectLst/>
          </c:spPr>
          <c:invertIfNegative val="0"/>
          <c:cat>
            <c:strRef>
              <c:f>Sheet1!$O$18</c:f>
              <c:strCache>
                <c:ptCount val="1"/>
                <c:pt idx="0">
                  <c:v>SUM YTD</c:v>
                </c:pt>
              </c:strCache>
            </c:strRef>
          </c:cat>
          <c:val>
            <c:numRef>
              <c:f>Sheet1!$O$20</c:f>
              <c:numCache>
                <c:formatCode>#,##0</c:formatCode>
                <c:ptCount val="1"/>
                <c:pt idx="0">
                  <c:v>1942.93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941-4F35-8860-D3FD63FF4C24}"/>
            </c:ext>
          </c:extLst>
        </c:ser>
        <c:ser>
          <c:idx val="1"/>
          <c:order val="1"/>
          <c:tx>
            <c:strRef>
              <c:f>Sheet1!$B$21</c:f>
              <c:strCache>
                <c:ptCount val="1"/>
                <c:pt idx="0">
                  <c:v>Produkt B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Sheet1!$O$18</c:f>
              <c:strCache>
                <c:ptCount val="1"/>
                <c:pt idx="0">
                  <c:v>SUM YTD</c:v>
                </c:pt>
              </c:strCache>
            </c:strRef>
          </c:cat>
          <c:val>
            <c:numRef>
              <c:f>Sheet1!$O$21</c:f>
              <c:numCache>
                <c:formatCode>#,##0</c:formatCode>
                <c:ptCount val="1"/>
                <c:pt idx="0">
                  <c:v>3159.8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941-4F35-8860-D3FD63FF4C24}"/>
            </c:ext>
          </c:extLst>
        </c:ser>
        <c:ser>
          <c:idx val="2"/>
          <c:order val="2"/>
          <c:tx>
            <c:strRef>
              <c:f>Sheet1!$B$22</c:f>
              <c:strCache>
                <c:ptCount val="1"/>
                <c:pt idx="0">
                  <c:v>Produkt C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f>Sheet1!$O$18</c:f>
              <c:strCache>
                <c:ptCount val="1"/>
                <c:pt idx="0">
                  <c:v>SUM YTD</c:v>
                </c:pt>
              </c:strCache>
            </c:strRef>
          </c:cat>
          <c:val>
            <c:numRef>
              <c:f>Sheet1!$O$22</c:f>
              <c:numCache>
                <c:formatCode>#,##0</c:formatCode>
                <c:ptCount val="1"/>
                <c:pt idx="0">
                  <c:v>485.04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941-4F35-8860-D3FD63FF4C24}"/>
            </c:ext>
          </c:extLst>
        </c:ser>
        <c:ser>
          <c:idx val="3"/>
          <c:order val="3"/>
          <c:tx>
            <c:strRef>
              <c:f>Sheet1!$B$23</c:f>
              <c:strCache>
                <c:ptCount val="1"/>
                <c:pt idx="0">
                  <c:v>Serwis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f>Sheet1!$O$18</c:f>
              <c:strCache>
                <c:ptCount val="1"/>
                <c:pt idx="0">
                  <c:v>SUM YTD</c:v>
                </c:pt>
              </c:strCache>
            </c:strRef>
          </c:cat>
          <c:val>
            <c:numRef>
              <c:f>Sheet1!$O$23</c:f>
              <c:numCache>
                <c:formatCode>#,##0</c:formatCode>
                <c:ptCount val="1"/>
                <c:pt idx="0">
                  <c:v>350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941-4F35-8860-D3FD63FF4C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776714335"/>
        <c:axId val="1776706655"/>
      </c:barChart>
      <c:catAx>
        <c:axId val="177671433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776706655"/>
        <c:crosses val="autoZero"/>
        <c:auto val="1"/>
        <c:lblAlgn val="ctr"/>
        <c:lblOffset val="100"/>
        <c:noMultiLvlLbl val="0"/>
      </c:catAx>
      <c:valAx>
        <c:axId val="177670665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77671433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57151</xdr:colOff>
      <xdr:row>4</xdr:row>
      <xdr:rowOff>0</xdr:rowOff>
    </xdr:from>
    <xdr:to>
      <xdr:col>14</xdr:col>
      <xdr:colOff>38101</xdr:colOff>
      <xdr:row>16</xdr:row>
      <xdr:rowOff>0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DAFF896E-A9DC-FE41-2A11-0AA03E5EC14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123824</xdr:colOff>
      <xdr:row>54</xdr:row>
      <xdr:rowOff>33337</xdr:rowOff>
    </xdr:from>
    <xdr:to>
      <xdr:col>15</xdr:col>
      <xdr:colOff>133349</xdr:colOff>
      <xdr:row>68</xdr:row>
      <xdr:rowOff>109537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6472D07A-6031-F87E-1221-35D36C91E02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685800</xdr:colOff>
      <xdr:row>4</xdr:row>
      <xdr:rowOff>0</xdr:rowOff>
    </xdr:from>
    <xdr:to>
      <xdr:col>15</xdr:col>
      <xdr:colOff>419100</xdr:colOff>
      <xdr:row>15</xdr:row>
      <xdr:rowOff>19050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364716BE-52BB-42AC-AFFA-014FBAD2836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P81"/>
  <sheetViews>
    <sheetView tabSelected="1" topLeftCell="A10" workbookViewId="0">
      <selection activeCell="Q64" sqref="Q64"/>
    </sheetView>
  </sheetViews>
  <sheetFormatPr defaultRowHeight="15" x14ac:dyDescent="0.25"/>
  <cols>
    <col min="1" max="1" width="3.28515625" style="1" customWidth="1"/>
    <col min="2" max="2" width="11.140625" style="1" customWidth="1"/>
    <col min="3" max="15" width="11.42578125" style="1" customWidth="1"/>
    <col min="16" max="16" width="9.140625" style="1"/>
    <col min="17" max="17" width="93.28515625" style="1" bestFit="1" customWidth="1"/>
    <col min="18" max="16384" width="9.140625" style="1"/>
  </cols>
  <sheetData>
    <row r="2" spans="2:4" x14ac:dyDescent="0.25">
      <c r="B2" s="64" t="s">
        <v>16</v>
      </c>
      <c r="C2" s="64"/>
      <c r="D2" s="64"/>
    </row>
    <row r="3" spans="2:4" x14ac:dyDescent="0.25">
      <c r="B3" s="64"/>
      <c r="C3" s="64"/>
      <c r="D3" s="64"/>
    </row>
    <row r="4" spans="2:4" x14ac:dyDescent="0.25">
      <c r="B4" s="2" t="s">
        <v>17</v>
      </c>
      <c r="C4" s="3">
        <v>45931</v>
      </c>
    </row>
    <row r="17" spans="2:16" ht="6" customHeight="1" x14ac:dyDescent="0.25"/>
    <row r="18" spans="2:16" x14ac:dyDescent="0.25">
      <c r="B18" s="42" t="s">
        <v>23</v>
      </c>
      <c r="C18" s="43">
        <v>45658</v>
      </c>
      <c r="D18" s="43">
        <v>45689</v>
      </c>
      <c r="E18" s="43">
        <v>45717</v>
      </c>
      <c r="F18" s="43">
        <v>45748</v>
      </c>
      <c r="G18" s="43">
        <v>45778</v>
      </c>
      <c r="H18" s="43">
        <v>45809</v>
      </c>
      <c r="I18" s="43">
        <v>45839</v>
      </c>
      <c r="J18" s="43">
        <v>45870</v>
      </c>
      <c r="K18" s="43">
        <v>45901</v>
      </c>
      <c r="L18" s="43">
        <v>45931</v>
      </c>
      <c r="M18" s="43">
        <v>45962</v>
      </c>
      <c r="N18" s="43">
        <v>45992</v>
      </c>
      <c r="O18" s="44" t="s">
        <v>22</v>
      </c>
    </row>
    <row r="19" spans="2:16" x14ac:dyDescent="0.25">
      <c r="B19" s="7" t="s">
        <v>0</v>
      </c>
      <c r="C19" s="4">
        <f>SUM(C20:C23)</f>
        <v>566</v>
      </c>
      <c r="D19" s="13">
        <f t="shared" ref="D19:L19" si="0">SUM(D20:D23)</f>
        <v>590.41000000000008</v>
      </c>
      <c r="E19" s="13">
        <f t="shared" si="0"/>
        <v>585.11</v>
      </c>
      <c r="F19" s="13">
        <f t="shared" si="0"/>
        <v>595.79000000000008</v>
      </c>
      <c r="G19" s="13">
        <f t="shared" si="0"/>
        <v>594.45000000000005</v>
      </c>
      <c r="H19" s="13">
        <f t="shared" si="0"/>
        <v>614.4</v>
      </c>
      <c r="I19" s="13">
        <f t="shared" si="0"/>
        <v>588.26</v>
      </c>
      <c r="J19" s="13">
        <f t="shared" si="0"/>
        <v>602.3599999999999</v>
      </c>
      <c r="K19" s="13">
        <f t="shared" si="0"/>
        <v>601.40000000000009</v>
      </c>
      <c r="L19" s="13">
        <f t="shared" si="0"/>
        <v>599.58999999999992</v>
      </c>
      <c r="M19" s="13"/>
      <c r="N19" s="13"/>
      <c r="O19" s="11">
        <f>SUM(C19:N19)</f>
        <v>5937.77</v>
      </c>
    </row>
    <row r="20" spans="2:16" x14ac:dyDescent="0.25">
      <c r="B20" s="5" t="s">
        <v>18</v>
      </c>
      <c r="C20" s="12">
        <v>187</v>
      </c>
      <c r="D20" s="14">
        <v>198.22</v>
      </c>
      <c r="E20" s="14">
        <v>192.61</v>
      </c>
      <c r="F20" s="14">
        <v>192.61</v>
      </c>
      <c r="G20" s="14">
        <v>194.48000000000002</v>
      </c>
      <c r="H20" s="14">
        <v>198.22</v>
      </c>
      <c r="I20" s="14">
        <v>190.74</v>
      </c>
      <c r="J20" s="14">
        <v>198.22</v>
      </c>
      <c r="K20" s="14">
        <v>194.48000000000002</v>
      </c>
      <c r="L20" s="14">
        <v>196.35</v>
      </c>
      <c r="M20" s="14"/>
      <c r="N20" s="14"/>
      <c r="O20" s="11">
        <f>SUM(C20:N20)</f>
        <v>1942.93</v>
      </c>
    </row>
    <row r="21" spans="2:16" x14ac:dyDescent="0.25">
      <c r="B21" s="5" t="s">
        <v>19</v>
      </c>
      <c r="C21" s="6">
        <v>305</v>
      </c>
      <c r="D21" s="14">
        <v>320.25</v>
      </c>
      <c r="E21" s="14">
        <v>314.15000000000003</v>
      </c>
      <c r="F21" s="14">
        <v>323.3</v>
      </c>
      <c r="G21" s="14">
        <v>314.15000000000003</v>
      </c>
      <c r="H21" s="14">
        <v>323.3</v>
      </c>
      <c r="I21" s="14">
        <v>308.05</v>
      </c>
      <c r="J21" s="14">
        <v>317.2</v>
      </c>
      <c r="K21" s="14">
        <v>311.10000000000002</v>
      </c>
      <c r="L21" s="14">
        <v>323.3</v>
      </c>
      <c r="M21" s="14"/>
      <c r="N21" s="14"/>
      <c r="O21" s="11">
        <f>SUM(C21:N21)</f>
        <v>3159.8</v>
      </c>
    </row>
    <row r="22" spans="2:16" x14ac:dyDescent="0.25">
      <c r="B22" s="5" t="s">
        <v>20</v>
      </c>
      <c r="C22" s="6">
        <v>47</v>
      </c>
      <c r="D22" s="14">
        <v>47.94</v>
      </c>
      <c r="E22" s="14">
        <v>49.35</v>
      </c>
      <c r="F22" s="14">
        <v>48.88</v>
      </c>
      <c r="G22" s="14">
        <v>49.82</v>
      </c>
      <c r="H22" s="14">
        <v>48.88</v>
      </c>
      <c r="I22" s="14">
        <v>47.47</v>
      </c>
      <c r="J22" s="14">
        <v>47.94</v>
      </c>
      <c r="K22" s="14">
        <v>49.82</v>
      </c>
      <c r="L22" s="14">
        <v>47.94</v>
      </c>
      <c r="M22" s="14"/>
      <c r="N22" s="14"/>
      <c r="O22" s="11">
        <f>SUM(C22:N22)</f>
        <v>485.04</v>
      </c>
    </row>
    <row r="23" spans="2:16" x14ac:dyDescent="0.25">
      <c r="B23" s="5" t="s">
        <v>21</v>
      </c>
      <c r="C23" s="6">
        <v>27</v>
      </c>
      <c r="D23" s="14">
        <v>24</v>
      </c>
      <c r="E23" s="14">
        <v>29</v>
      </c>
      <c r="F23" s="14">
        <v>31</v>
      </c>
      <c r="G23" s="14">
        <v>36</v>
      </c>
      <c r="H23" s="14">
        <v>44</v>
      </c>
      <c r="I23" s="14">
        <v>42</v>
      </c>
      <c r="J23" s="14">
        <v>39</v>
      </c>
      <c r="K23" s="14">
        <v>46</v>
      </c>
      <c r="L23" s="14">
        <v>32</v>
      </c>
      <c r="M23" s="14"/>
      <c r="N23" s="14"/>
      <c r="O23" s="11">
        <f>SUM(C23:N23)</f>
        <v>350</v>
      </c>
    </row>
    <row r="25" spans="2:16" x14ac:dyDescent="0.25">
      <c r="B25" s="9" t="s">
        <v>23</v>
      </c>
      <c r="F25" s="25" t="s">
        <v>12</v>
      </c>
      <c r="G25" s="25"/>
      <c r="H25" s="25" t="s">
        <v>13</v>
      </c>
      <c r="I25" s="25"/>
      <c r="J25" s="25" t="s">
        <v>14</v>
      </c>
      <c r="K25" s="25"/>
      <c r="L25" s="25" t="s">
        <v>15</v>
      </c>
      <c r="N25" s="60" t="s">
        <v>24</v>
      </c>
      <c r="O25" s="61"/>
      <c r="P25" s="62"/>
    </row>
    <row r="26" spans="2:16" x14ac:dyDescent="0.25">
      <c r="B26" s="65" t="s">
        <v>0</v>
      </c>
      <c r="C26" s="65"/>
      <c r="D26" s="65"/>
      <c r="F26" s="16">
        <f>L19</f>
        <v>599.58999999999992</v>
      </c>
      <c r="G26" s="10"/>
      <c r="H26" s="16">
        <v>5937.77</v>
      </c>
      <c r="I26" s="10"/>
      <c r="J26" s="16">
        <v>5478</v>
      </c>
      <c r="K26" s="10"/>
      <c r="L26" s="23">
        <f>H26-J26</f>
        <v>459.77000000000044</v>
      </c>
      <c r="N26" s="27"/>
      <c r="O26" s="26"/>
      <c r="P26" s="28"/>
    </row>
    <row r="27" spans="2:16" ht="4.5" customHeight="1" x14ac:dyDescent="0.25">
      <c r="F27" s="10"/>
      <c r="G27" s="10"/>
      <c r="H27" s="10"/>
      <c r="I27" s="10"/>
      <c r="J27" s="10"/>
      <c r="K27" s="10"/>
      <c r="L27" s="10"/>
      <c r="N27" s="27"/>
      <c r="O27" s="26"/>
      <c r="P27" s="28"/>
    </row>
    <row r="28" spans="2:16" x14ac:dyDescent="0.25">
      <c r="B28" s="66" t="s">
        <v>1</v>
      </c>
      <c r="C28" s="66"/>
      <c r="D28" s="66"/>
      <c r="F28" s="17">
        <v>175.9529</v>
      </c>
      <c r="G28" s="21">
        <f>F28/F$26</f>
        <v>0.29345536116346171</v>
      </c>
      <c r="H28" s="17">
        <v>1626.0410700000002</v>
      </c>
      <c r="I28" s="21">
        <f>H28/H$26</f>
        <v>0.27384709579522282</v>
      </c>
      <c r="J28" s="17">
        <v>1588.62</v>
      </c>
      <c r="K28" s="21">
        <f>J28/J$26</f>
        <v>0.28999999999999998</v>
      </c>
      <c r="L28" s="24">
        <f>H28-J28</f>
        <v>37.421070000000327</v>
      </c>
      <c r="N28" s="27"/>
      <c r="O28" s="26"/>
      <c r="P28" s="28"/>
    </row>
    <row r="29" spans="2:16" ht="4.5" customHeight="1" x14ac:dyDescent="0.25">
      <c r="B29" s="19"/>
      <c r="C29" s="19"/>
      <c r="D29" s="19"/>
      <c r="F29" s="20"/>
      <c r="G29" s="10"/>
      <c r="H29" s="20"/>
      <c r="I29" s="10"/>
      <c r="J29" s="20"/>
      <c r="K29" s="10"/>
      <c r="L29" s="20"/>
      <c r="N29" s="27"/>
      <c r="O29" s="26"/>
      <c r="P29" s="28"/>
    </row>
    <row r="30" spans="2:16" x14ac:dyDescent="0.25">
      <c r="B30" s="66" t="s">
        <v>2</v>
      </c>
      <c r="C30" s="66"/>
      <c r="D30" s="66"/>
      <c r="F30" s="17">
        <f>2.2%*L19</f>
        <v>13.19098</v>
      </c>
      <c r="G30" s="21">
        <f>F30/F$26</f>
        <v>2.2000000000000002E-2</v>
      </c>
      <c r="H30" s="17">
        <f>H26*2.4%</f>
        <v>142.50648000000001</v>
      </c>
      <c r="I30" s="21">
        <f>H30/H$26</f>
        <v>2.4E-2</v>
      </c>
      <c r="J30" s="17">
        <v>109.56</v>
      </c>
      <c r="K30" s="21">
        <f>J30/J$26</f>
        <v>0.02</v>
      </c>
      <c r="L30" s="24">
        <f>H30-J30</f>
        <v>32.946480000000008</v>
      </c>
      <c r="N30" s="27"/>
      <c r="O30" s="26"/>
      <c r="P30" s="28"/>
    </row>
    <row r="31" spans="2:16" ht="4.5" customHeight="1" x14ac:dyDescent="0.25">
      <c r="B31" s="19"/>
      <c r="C31" s="19"/>
      <c r="D31" s="19"/>
      <c r="F31" s="20"/>
      <c r="G31" s="10"/>
      <c r="H31" s="20"/>
      <c r="I31" s="10"/>
      <c r="J31" s="20"/>
      <c r="K31" s="10"/>
      <c r="L31" s="20"/>
      <c r="N31" s="27"/>
      <c r="O31" s="26"/>
      <c r="P31" s="28"/>
    </row>
    <row r="32" spans="2:16" x14ac:dyDescent="0.25">
      <c r="B32" s="66" t="s">
        <v>5</v>
      </c>
      <c r="C32" s="66"/>
      <c r="D32" s="66"/>
      <c r="F32" s="17">
        <f>SUM(F33:F35)</f>
        <v>265.64</v>
      </c>
      <c r="G32" s="21">
        <f t="shared" ref="G32:I35" si="1">F32/F$26</f>
        <v>0.44303607465101158</v>
      </c>
      <c r="H32" s="17">
        <f>SUM(H33:H35)</f>
        <v>2656.4</v>
      </c>
      <c r="I32" s="21">
        <f t="shared" si="1"/>
        <v>0.44737334049651634</v>
      </c>
      <c r="J32" s="17">
        <f>SUM(J33:J35)</f>
        <v>2606.52</v>
      </c>
      <c r="K32" s="21">
        <f t="shared" ref="K32" si="2">J32/J$26</f>
        <v>0.47581599123767798</v>
      </c>
      <c r="L32" s="24">
        <f>H32-J32</f>
        <v>49.880000000000109</v>
      </c>
      <c r="N32" s="27"/>
      <c r="O32" s="26"/>
      <c r="P32" s="28"/>
    </row>
    <row r="33" spans="2:16" x14ac:dyDescent="0.25">
      <c r="B33" s="67" t="s">
        <v>6</v>
      </c>
      <c r="C33" s="67"/>
      <c r="D33" s="67"/>
      <c r="F33" s="18">
        <f>10*9.8</f>
        <v>98</v>
      </c>
      <c r="G33" s="21">
        <f t="shared" si="1"/>
        <v>0.16344502076418888</v>
      </c>
      <c r="H33" s="18">
        <f>F33*10</f>
        <v>980</v>
      </c>
      <c r="I33" s="21">
        <f t="shared" si="1"/>
        <v>0.16504512636899038</v>
      </c>
      <c r="J33" s="18">
        <v>965</v>
      </c>
      <c r="K33" s="21">
        <f t="shared" ref="K33" si="3">J33/J$26</f>
        <v>0.17615918218327856</v>
      </c>
      <c r="L33" s="22">
        <f>H33-J33</f>
        <v>15</v>
      </c>
      <c r="N33" s="27"/>
      <c r="O33" s="26"/>
      <c r="P33" s="28"/>
    </row>
    <row r="34" spans="2:16" x14ac:dyDescent="0.25">
      <c r="B34" s="67" t="s">
        <v>7</v>
      </c>
      <c r="C34" s="67"/>
      <c r="D34" s="67"/>
      <c r="F34" s="18">
        <f>25+3*14+2*12+2*10.5+1*19</f>
        <v>131</v>
      </c>
      <c r="G34" s="21">
        <f t="shared" si="1"/>
        <v>0.21848262979702801</v>
      </c>
      <c r="H34" s="18">
        <f>F34*10</f>
        <v>1310</v>
      </c>
      <c r="I34" s="21">
        <f t="shared" si="1"/>
        <v>0.22062154647283405</v>
      </c>
      <c r="J34" s="18">
        <v>1282</v>
      </c>
      <c r="K34" s="21">
        <f t="shared" ref="K34" si="4">J34/J$26</f>
        <v>0.23402701715954727</v>
      </c>
      <c r="L34" s="22">
        <f>H34-J34</f>
        <v>28</v>
      </c>
      <c r="N34" s="27"/>
      <c r="O34" s="26"/>
      <c r="P34" s="28"/>
    </row>
    <row r="35" spans="2:16" x14ac:dyDescent="0.25">
      <c r="B35" s="67" t="s">
        <v>11</v>
      </c>
      <c r="C35" s="67"/>
      <c r="D35" s="67"/>
      <c r="F35" s="18">
        <f>16%*(F33+F34)</f>
        <v>36.64</v>
      </c>
      <c r="G35" s="21">
        <f t="shared" si="1"/>
        <v>6.1108424089794701E-2</v>
      </c>
      <c r="H35" s="18">
        <f>16%*(H33+H34)</f>
        <v>366.40000000000003</v>
      </c>
      <c r="I35" s="21">
        <f t="shared" si="1"/>
        <v>6.1706667654691912E-2</v>
      </c>
      <c r="J35" s="18">
        <f>16%*(J33+J34)</f>
        <v>359.52</v>
      </c>
      <c r="K35" s="21">
        <f t="shared" ref="K35" si="5">J35/J$26</f>
        <v>6.562979189485213E-2</v>
      </c>
      <c r="L35" s="22">
        <f>H35-J35</f>
        <v>6.8800000000000523</v>
      </c>
      <c r="N35" s="27"/>
      <c r="O35" s="26"/>
      <c r="P35" s="28"/>
    </row>
    <row r="36" spans="2:16" ht="4.5" customHeight="1" x14ac:dyDescent="0.25">
      <c r="B36" s="15"/>
      <c r="C36" s="15"/>
      <c r="D36" s="15"/>
      <c r="F36" s="18"/>
      <c r="G36" s="10"/>
      <c r="H36" s="18"/>
      <c r="I36" s="10"/>
      <c r="J36" s="18"/>
      <c r="K36" s="10"/>
      <c r="L36" s="18"/>
      <c r="N36" s="27"/>
      <c r="O36" s="26"/>
      <c r="P36" s="28"/>
    </row>
    <row r="37" spans="2:16" x14ac:dyDescent="0.25">
      <c r="B37" s="66" t="s">
        <v>3</v>
      </c>
      <c r="C37" s="66"/>
      <c r="D37" s="66"/>
      <c r="F37" s="17">
        <v>42</v>
      </c>
      <c r="G37" s="21">
        <f>F37/F$26</f>
        <v>7.0047866041795234E-2</v>
      </c>
      <c r="H37" s="17">
        <v>243</v>
      </c>
      <c r="I37" s="21">
        <f>H37/H$26</f>
        <v>4.0924454803739449E-2</v>
      </c>
      <c r="J37" s="17">
        <v>150</v>
      </c>
      <c r="K37" s="21">
        <f>J37/J$26</f>
        <v>2.7382256297918947E-2</v>
      </c>
      <c r="L37" s="24">
        <f>H37-J37</f>
        <v>93</v>
      </c>
      <c r="N37" s="27"/>
      <c r="O37" s="26"/>
      <c r="P37" s="28"/>
    </row>
    <row r="38" spans="2:16" ht="4.5" customHeight="1" x14ac:dyDescent="0.25">
      <c r="B38" s="19"/>
      <c r="C38" s="19"/>
      <c r="D38" s="19"/>
      <c r="F38" s="20"/>
      <c r="G38" s="10"/>
      <c r="H38" s="20"/>
      <c r="I38" s="10"/>
      <c r="J38" s="20"/>
      <c r="K38" s="10"/>
      <c r="L38" s="20"/>
      <c r="N38" s="27"/>
      <c r="O38" s="26"/>
      <c r="P38" s="28"/>
    </row>
    <row r="39" spans="2:16" x14ac:dyDescent="0.25">
      <c r="B39" s="66" t="s">
        <v>4</v>
      </c>
      <c r="C39" s="66"/>
      <c r="D39" s="66"/>
      <c r="F39" s="17">
        <v>35</v>
      </c>
      <c r="G39" s="21">
        <f>F39/F$26</f>
        <v>5.8373221701496031E-2</v>
      </c>
      <c r="H39" s="17">
        <v>350</v>
      </c>
      <c r="I39" s="21">
        <f>H39/H$26</f>
        <v>5.8944687988925132E-2</v>
      </c>
      <c r="J39" s="17">
        <v>350</v>
      </c>
      <c r="K39" s="21">
        <f>J39/J$26</f>
        <v>6.3891931361810886E-2</v>
      </c>
      <c r="L39" s="24">
        <f>H39-J39</f>
        <v>0</v>
      </c>
      <c r="N39" s="27"/>
      <c r="O39" s="26"/>
      <c r="P39" s="28"/>
    </row>
    <row r="40" spans="2:16" ht="4.5" customHeight="1" x14ac:dyDescent="0.25">
      <c r="F40" s="10"/>
      <c r="G40" s="10"/>
      <c r="H40" s="10"/>
      <c r="I40" s="10"/>
      <c r="J40" s="10"/>
      <c r="K40" s="10"/>
      <c r="L40" s="10"/>
      <c r="N40" s="27"/>
      <c r="O40" s="26"/>
      <c r="P40" s="28"/>
    </row>
    <row r="41" spans="2:16" x14ac:dyDescent="0.25">
      <c r="B41" s="66" t="s">
        <v>29</v>
      </c>
      <c r="C41" s="66"/>
      <c r="D41" s="66"/>
      <c r="F41" s="17">
        <v>10</v>
      </c>
      <c r="G41" s="21">
        <f>F41/F$26</f>
        <v>1.6678063343284581E-2</v>
      </c>
      <c r="H41" s="17">
        <f>90</f>
        <v>90</v>
      </c>
      <c r="I41" s="21">
        <f>H41/H$26</f>
        <v>1.5157205482866462E-2</v>
      </c>
      <c r="J41" s="17">
        <v>98</v>
      </c>
      <c r="K41" s="21">
        <f>J41/J$26</f>
        <v>1.7889740781307048E-2</v>
      </c>
      <c r="L41" s="24">
        <f>H41-J41</f>
        <v>-8</v>
      </c>
      <c r="N41" s="27"/>
      <c r="O41" s="26"/>
      <c r="P41" s="28"/>
    </row>
    <row r="42" spans="2:16" ht="4.5" customHeight="1" x14ac:dyDescent="0.25">
      <c r="F42" s="10"/>
      <c r="G42" s="10"/>
      <c r="H42" s="10"/>
      <c r="I42" s="10"/>
      <c r="J42" s="10"/>
      <c r="K42" s="10"/>
      <c r="L42" s="10"/>
      <c r="N42" s="27"/>
      <c r="O42" s="26"/>
      <c r="P42" s="28"/>
    </row>
    <row r="43" spans="2:16" x14ac:dyDescent="0.25">
      <c r="B43" s="65" t="s">
        <v>8</v>
      </c>
      <c r="C43" s="65"/>
      <c r="D43" s="65"/>
      <c r="F43" s="16">
        <f>F26-F28-F30-F32-F37-F39-F41</f>
        <v>57.806119999999908</v>
      </c>
      <c r="G43" s="21">
        <f>F43/F$26</f>
        <v>9.6409413098950805E-2</v>
      </c>
      <c r="H43" s="16">
        <f>H26-H28-H30-H32-H37-H39-H41</f>
        <v>829.82245000000012</v>
      </c>
      <c r="I43" s="21">
        <f>H43/H$26</f>
        <v>0.13975321543272981</v>
      </c>
      <c r="J43" s="16">
        <f>J26-J28-J30-J32-J37-J39-J41</f>
        <v>575.30000000000018</v>
      </c>
      <c r="K43" s="21">
        <f>J43/J$26</f>
        <v>0.10502008032128517</v>
      </c>
      <c r="L43" s="23">
        <f>H43-J43</f>
        <v>254.52244999999994</v>
      </c>
      <c r="N43" s="27"/>
      <c r="O43" s="26"/>
      <c r="P43" s="28"/>
    </row>
    <row r="44" spans="2:16" x14ac:dyDescent="0.25">
      <c r="B44" s="67" t="s">
        <v>9</v>
      </c>
      <c r="C44" s="67"/>
      <c r="D44" s="67"/>
      <c r="F44" s="18">
        <f>F43*9%</f>
        <v>5.2025507999999911</v>
      </c>
      <c r="G44" s="10"/>
      <c r="H44" s="18">
        <f>H43*9%</f>
        <v>74.684020500000003</v>
      </c>
      <c r="I44" s="10"/>
      <c r="J44" s="18">
        <f>J43*9%</f>
        <v>51.777000000000015</v>
      </c>
      <c r="K44" s="10"/>
      <c r="L44" s="22">
        <f>H44-J44</f>
        <v>22.907020499999987</v>
      </c>
      <c r="N44" s="27"/>
      <c r="O44" s="26"/>
      <c r="P44" s="28"/>
    </row>
    <row r="45" spans="2:16" ht="4.5" customHeight="1" x14ac:dyDescent="0.25">
      <c r="F45" s="10"/>
      <c r="G45" s="10"/>
      <c r="H45" s="10"/>
      <c r="I45" s="10"/>
      <c r="J45" s="10"/>
      <c r="K45" s="10"/>
      <c r="L45" s="10"/>
      <c r="N45" s="27"/>
      <c r="O45" s="26"/>
      <c r="P45" s="28"/>
    </row>
    <row r="46" spans="2:16" x14ac:dyDescent="0.25">
      <c r="B46" s="65" t="s">
        <v>10</v>
      </c>
      <c r="C46" s="65"/>
      <c r="D46" s="65"/>
      <c r="F46" s="16">
        <f>F43-F44</f>
        <v>52.603569199999917</v>
      </c>
      <c r="G46" s="21">
        <f>F46/F$26</f>
        <v>8.7732565920045233E-2</v>
      </c>
      <c r="H46" s="16">
        <f>H43-H44</f>
        <v>755.13842950000014</v>
      </c>
      <c r="I46" s="21">
        <f>H46/H$26</f>
        <v>0.12717542604378412</v>
      </c>
      <c r="J46" s="16">
        <f>J43-J44</f>
        <v>523.52300000000014</v>
      </c>
      <c r="K46" s="21">
        <f>J46/J$26</f>
        <v>9.556827309236951E-2</v>
      </c>
      <c r="L46" s="23">
        <f>H46-J46</f>
        <v>231.6154295</v>
      </c>
      <c r="N46" s="29"/>
      <c r="O46" s="30"/>
      <c r="P46" s="31"/>
    </row>
    <row r="48" spans="2:16" x14ac:dyDescent="0.25">
      <c r="B48" s="63" t="s">
        <v>25</v>
      </c>
      <c r="C48" s="63"/>
      <c r="D48" s="63"/>
    </row>
    <row r="49" spans="2:16" ht="6" customHeight="1" x14ac:dyDescent="0.25">
      <c r="B49" s="32"/>
      <c r="C49" s="32"/>
      <c r="D49" s="32"/>
    </row>
    <row r="50" spans="2:16" s="33" customFormat="1" x14ac:dyDescent="0.25">
      <c r="B50" s="42" t="s">
        <v>23</v>
      </c>
      <c r="C50" s="46" t="s">
        <v>26</v>
      </c>
      <c r="D50" s="46" t="s">
        <v>31</v>
      </c>
      <c r="E50" s="46" t="s">
        <v>32</v>
      </c>
      <c r="F50" s="57" t="s">
        <v>27</v>
      </c>
      <c r="G50" s="58" t="s">
        <v>28</v>
      </c>
      <c r="H50" s="58" t="s">
        <v>3</v>
      </c>
      <c r="I50" s="59" t="s">
        <v>30</v>
      </c>
      <c r="J50" s="46" t="s">
        <v>33</v>
      </c>
      <c r="K50" s="46" t="s">
        <v>34</v>
      </c>
      <c r="N50" s="60" t="s">
        <v>24</v>
      </c>
      <c r="O50" s="61"/>
      <c r="P50" s="62"/>
    </row>
    <row r="51" spans="2:16" x14ac:dyDescent="0.25">
      <c r="B51" s="5" t="s">
        <v>18</v>
      </c>
      <c r="C51" s="18">
        <f>O20</f>
        <v>1942.93</v>
      </c>
      <c r="D51" s="18">
        <v>1387.8071428571429</v>
      </c>
      <c r="E51" s="18">
        <f>SUM(F51:I51)</f>
        <v>1544.2560377838579</v>
      </c>
      <c r="F51" s="48">
        <v>707.41902000000016</v>
      </c>
      <c r="G51" s="49">
        <v>717.33701778385773</v>
      </c>
      <c r="H51" s="49">
        <v>97</v>
      </c>
      <c r="I51" s="50">
        <v>22.5</v>
      </c>
      <c r="J51" s="18">
        <f>C51-E51</f>
        <v>398.67396221614217</v>
      </c>
      <c r="K51" s="47">
        <f>(J51/C51)</f>
        <v>0.20519213878839801</v>
      </c>
      <c r="N51" s="27"/>
      <c r="O51" s="26"/>
      <c r="P51" s="28"/>
    </row>
    <row r="52" spans="2:16" x14ac:dyDescent="0.25">
      <c r="B52" s="5" t="s">
        <v>19</v>
      </c>
      <c r="C52" s="18">
        <f>O21</f>
        <v>3159.8</v>
      </c>
      <c r="D52" s="18">
        <v>1367.878787878788</v>
      </c>
      <c r="E52" s="18">
        <f t="shared" ref="E52:E54" si="6">SUM(F52:I52)</f>
        <v>1480.5141357838579</v>
      </c>
      <c r="F52" s="51">
        <v>636.67711800000006</v>
      </c>
      <c r="G52" s="52">
        <v>717.33701778385773</v>
      </c>
      <c r="H52" s="52">
        <v>104</v>
      </c>
      <c r="I52" s="53">
        <v>22.5</v>
      </c>
      <c r="J52" s="18">
        <f t="shared" ref="J52:J54" si="7">C52-E52</f>
        <v>1679.2858642161423</v>
      </c>
      <c r="K52" s="47">
        <f t="shared" ref="K52:K54" si="8">(J52/C52)</f>
        <v>0.53145321356292874</v>
      </c>
      <c r="N52" s="27"/>
      <c r="O52" s="26"/>
      <c r="P52" s="28"/>
    </row>
    <row r="53" spans="2:16" x14ac:dyDescent="0.25">
      <c r="B53" s="5" t="s">
        <v>20</v>
      </c>
      <c r="C53" s="18">
        <f>O22</f>
        <v>485.04</v>
      </c>
      <c r="D53" s="18">
        <v>255.2842105263158</v>
      </c>
      <c r="E53" s="18">
        <f t="shared" si="6"/>
        <v>1186.2884297838577</v>
      </c>
      <c r="F53" s="51">
        <v>424.45141200000006</v>
      </c>
      <c r="G53" s="52">
        <v>717.33701778385773</v>
      </c>
      <c r="H53" s="52">
        <v>22</v>
      </c>
      <c r="I53" s="53">
        <v>22.5</v>
      </c>
      <c r="J53" s="18">
        <f t="shared" si="7"/>
        <v>-701.24842978385777</v>
      </c>
      <c r="K53" s="47">
        <f t="shared" si="8"/>
        <v>-1.4457538136728059</v>
      </c>
      <c r="N53" s="27"/>
      <c r="O53" s="26"/>
      <c r="P53" s="28"/>
    </row>
    <row r="54" spans="2:16" x14ac:dyDescent="0.25">
      <c r="B54" s="5" t="s">
        <v>21</v>
      </c>
      <c r="C54" s="18">
        <f>O23</f>
        <v>350</v>
      </c>
      <c r="D54" s="8">
        <v>24</v>
      </c>
      <c r="E54" s="18">
        <f t="shared" si="6"/>
        <v>546.88894664842701</v>
      </c>
      <c r="F54" s="54">
        <v>0</v>
      </c>
      <c r="G54" s="55">
        <v>504.38894664842701</v>
      </c>
      <c r="H54" s="55">
        <v>20</v>
      </c>
      <c r="I54" s="56">
        <v>22.5</v>
      </c>
      <c r="J54" s="18">
        <f t="shared" si="7"/>
        <v>-196.88894664842701</v>
      </c>
      <c r="K54" s="47">
        <f t="shared" si="8"/>
        <v>-0.56253984756693431</v>
      </c>
      <c r="N54" s="29"/>
      <c r="O54" s="30"/>
      <c r="P54" s="31"/>
    </row>
    <row r="68" spans="2:15" x14ac:dyDescent="0.25">
      <c r="B68" s="63" t="s">
        <v>35</v>
      </c>
      <c r="C68" s="63"/>
      <c r="D68" s="63"/>
      <c r="G68" s="10"/>
    </row>
    <row r="69" spans="2:15" ht="8.25" customHeight="1" x14ac:dyDescent="0.25"/>
    <row r="70" spans="2:15" x14ac:dyDescent="0.25">
      <c r="B70" s="42" t="s">
        <v>23</v>
      </c>
      <c r="C70" s="45"/>
      <c r="D70" s="43">
        <v>45658</v>
      </c>
      <c r="E70" s="43">
        <v>45689</v>
      </c>
      <c r="F70" s="43">
        <v>45717</v>
      </c>
      <c r="G70" s="43">
        <v>45748</v>
      </c>
      <c r="H70" s="43">
        <v>45778</v>
      </c>
      <c r="I70" s="43">
        <v>45809</v>
      </c>
      <c r="J70" s="43">
        <v>45839</v>
      </c>
      <c r="K70" s="43">
        <v>45870</v>
      </c>
      <c r="L70" s="43">
        <v>45901</v>
      </c>
      <c r="M70" s="43">
        <v>45931</v>
      </c>
      <c r="N70" s="43">
        <v>45962</v>
      </c>
      <c r="O70" s="43">
        <v>45992</v>
      </c>
    </row>
    <row r="71" spans="2:15" x14ac:dyDescent="0.25">
      <c r="B71" s="6" t="s">
        <v>36</v>
      </c>
      <c r="D71" s="12">
        <v>345</v>
      </c>
      <c r="E71" s="12">
        <f>D81</f>
        <v>486.41854377990387</v>
      </c>
      <c r="F71" s="12">
        <f t="shared" ref="F71:O71" si="9">E81</f>
        <v>530.56663995144629</v>
      </c>
      <c r="G71" s="12">
        <f t="shared" si="9"/>
        <v>641.70332573070357</v>
      </c>
      <c r="H71" s="12">
        <f t="shared" si="9"/>
        <v>785.35900452686781</v>
      </c>
      <c r="I71" s="12">
        <f t="shared" si="9"/>
        <v>748.09379843139766</v>
      </c>
      <c r="J71" s="12">
        <f t="shared" si="9"/>
        <v>654.54654277481279</v>
      </c>
      <c r="K71" s="12">
        <f t="shared" si="9"/>
        <v>771.73501020231492</v>
      </c>
      <c r="L71" s="12">
        <f t="shared" si="9"/>
        <v>862.58383357910452</v>
      </c>
      <c r="M71" s="12">
        <f t="shared" si="9"/>
        <v>823.81859016785734</v>
      </c>
      <c r="N71" s="12">
        <f t="shared" si="9"/>
        <v>930.63244999999984</v>
      </c>
      <c r="O71" s="12">
        <f t="shared" si="9"/>
        <v>930.63244999999984</v>
      </c>
    </row>
    <row r="72" spans="2:15" x14ac:dyDescent="0.25">
      <c r="B72" s="34" t="s">
        <v>37</v>
      </c>
      <c r="D72" s="35">
        <f>SUM(D73:D74)</f>
        <v>526</v>
      </c>
      <c r="E72" s="35">
        <f t="shared" ref="E72:O72" si="10">SUM(E73:E74)</f>
        <v>566</v>
      </c>
      <c r="F72" s="35">
        <f t="shared" si="10"/>
        <v>590.41000000000008</v>
      </c>
      <c r="G72" s="35">
        <f t="shared" si="10"/>
        <v>585.11</v>
      </c>
      <c r="H72" s="35">
        <f t="shared" si="10"/>
        <v>595.79000000000008</v>
      </c>
      <c r="I72" s="35">
        <f t="shared" si="10"/>
        <v>594.45000000000005</v>
      </c>
      <c r="J72" s="35">
        <f t="shared" si="10"/>
        <v>614.4</v>
      </c>
      <c r="K72" s="35">
        <f t="shared" si="10"/>
        <v>588.26</v>
      </c>
      <c r="L72" s="35">
        <f t="shared" si="10"/>
        <v>602.3599999999999</v>
      </c>
      <c r="M72" s="35">
        <f t="shared" si="10"/>
        <v>601.40000000000009</v>
      </c>
      <c r="N72" s="35">
        <f t="shared" si="10"/>
        <v>0</v>
      </c>
      <c r="O72" s="35">
        <f t="shared" si="10"/>
        <v>0</v>
      </c>
    </row>
    <row r="73" spans="2:15" x14ac:dyDescent="0.25">
      <c r="B73" s="36" t="s">
        <v>0</v>
      </c>
      <c r="D73" s="37">
        <v>526</v>
      </c>
      <c r="E73" s="37">
        <f t="shared" ref="E73:M73" si="11">C19</f>
        <v>566</v>
      </c>
      <c r="F73" s="37">
        <f t="shared" si="11"/>
        <v>590.41000000000008</v>
      </c>
      <c r="G73" s="37">
        <f t="shared" si="11"/>
        <v>585.11</v>
      </c>
      <c r="H73" s="37">
        <f t="shared" si="11"/>
        <v>595.79000000000008</v>
      </c>
      <c r="I73" s="37">
        <f t="shared" si="11"/>
        <v>594.45000000000005</v>
      </c>
      <c r="J73" s="37">
        <f t="shared" si="11"/>
        <v>614.4</v>
      </c>
      <c r="K73" s="37">
        <f t="shared" si="11"/>
        <v>588.26</v>
      </c>
      <c r="L73" s="37">
        <f t="shared" si="11"/>
        <v>602.3599999999999</v>
      </c>
      <c r="M73" s="37">
        <f t="shared" si="11"/>
        <v>601.40000000000009</v>
      </c>
      <c r="N73" s="37"/>
      <c r="O73" s="37"/>
    </row>
    <row r="74" spans="2:15" x14ac:dyDescent="0.25">
      <c r="B74" s="36" t="s">
        <v>39</v>
      </c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</row>
    <row r="75" spans="2:15" x14ac:dyDescent="0.25">
      <c r="B75" s="34" t="s">
        <v>38</v>
      </c>
      <c r="D75" s="35">
        <f>SUM(D76:D79)</f>
        <v>384.58145622009613</v>
      </c>
      <c r="E75" s="35">
        <f t="shared" ref="E75:O75" si="12">SUM(E76:E79)</f>
        <v>521.85190382845758</v>
      </c>
      <c r="F75" s="35">
        <f t="shared" si="12"/>
        <v>479.2733142207428</v>
      </c>
      <c r="G75" s="35">
        <f t="shared" si="12"/>
        <v>441.45432120383578</v>
      </c>
      <c r="H75" s="35">
        <f t="shared" si="12"/>
        <v>633.05520609547023</v>
      </c>
      <c r="I75" s="35">
        <f t="shared" si="12"/>
        <v>687.99725565658491</v>
      </c>
      <c r="J75" s="35">
        <f t="shared" si="12"/>
        <v>497.21153257249779</v>
      </c>
      <c r="K75" s="35">
        <f t="shared" si="12"/>
        <v>497.41117662321039</v>
      </c>
      <c r="L75" s="35">
        <f t="shared" si="12"/>
        <v>641.12524341124708</v>
      </c>
      <c r="M75" s="35">
        <f t="shared" si="12"/>
        <v>494.58614016785759</v>
      </c>
      <c r="N75" s="35">
        <f t="shared" si="12"/>
        <v>0</v>
      </c>
      <c r="O75" s="35">
        <f t="shared" si="12"/>
        <v>0</v>
      </c>
    </row>
    <row r="76" spans="2:15" x14ac:dyDescent="0.25">
      <c r="B76" s="36" t="s">
        <v>40</v>
      </c>
      <c r="D76" s="37">
        <v>168.58145622009613</v>
      </c>
      <c r="E76" s="37">
        <v>175.85190382845752</v>
      </c>
      <c r="F76" s="37">
        <v>174.27331422074283</v>
      </c>
      <c r="G76" s="37">
        <v>177.4543212038358</v>
      </c>
      <c r="H76" s="37">
        <v>177.0552060954702</v>
      </c>
      <c r="I76" s="37">
        <v>182.99725565658488</v>
      </c>
      <c r="J76" s="37">
        <v>175.21153257249779</v>
      </c>
      <c r="K76" s="37">
        <v>179.41117662321039</v>
      </c>
      <c r="L76" s="37">
        <v>179.12524341124703</v>
      </c>
      <c r="M76" s="37">
        <v>178.58614016785762</v>
      </c>
      <c r="N76" s="37"/>
      <c r="O76" s="37"/>
    </row>
    <row r="77" spans="2:15" x14ac:dyDescent="0.25">
      <c r="B77" s="36" t="s">
        <v>28</v>
      </c>
      <c r="D77" s="37">
        <v>201</v>
      </c>
      <c r="E77" s="37">
        <v>201</v>
      </c>
      <c r="F77" s="37">
        <v>240</v>
      </c>
      <c r="G77" s="37">
        <v>240</v>
      </c>
      <c r="H77" s="37">
        <v>240</v>
      </c>
      <c r="I77" s="37">
        <v>297</v>
      </c>
      <c r="J77" s="37">
        <v>297</v>
      </c>
      <c r="K77" s="37">
        <v>297</v>
      </c>
      <c r="L77" s="37">
        <v>297</v>
      </c>
      <c r="M77" s="37">
        <v>297</v>
      </c>
      <c r="N77" s="37"/>
      <c r="O77" s="37"/>
    </row>
    <row r="78" spans="2:15" x14ac:dyDescent="0.25">
      <c r="B78" s="36" t="s">
        <v>39</v>
      </c>
      <c r="D78" s="37">
        <v>15</v>
      </c>
      <c r="E78" s="37">
        <v>25</v>
      </c>
      <c r="F78" s="37">
        <v>65</v>
      </c>
      <c r="G78" s="37">
        <v>24</v>
      </c>
      <c r="H78" s="37">
        <v>16</v>
      </c>
      <c r="I78" s="37">
        <v>108</v>
      </c>
      <c r="J78" s="37">
        <v>25</v>
      </c>
      <c r="K78" s="37">
        <v>21</v>
      </c>
      <c r="L78" s="37">
        <v>15</v>
      </c>
      <c r="M78" s="37">
        <v>19</v>
      </c>
      <c r="N78" s="37"/>
      <c r="O78" s="37"/>
    </row>
    <row r="79" spans="2:15" x14ac:dyDescent="0.25">
      <c r="B79" s="36" t="s">
        <v>42</v>
      </c>
      <c r="D79" s="37">
        <v>0</v>
      </c>
      <c r="E79" s="37">
        <v>120</v>
      </c>
      <c r="F79" s="37">
        <v>0</v>
      </c>
      <c r="G79" s="37">
        <v>0</v>
      </c>
      <c r="H79" s="37">
        <v>200</v>
      </c>
      <c r="I79" s="37">
        <v>100</v>
      </c>
      <c r="J79" s="37">
        <v>0</v>
      </c>
      <c r="K79" s="37">
        <v>0</v>
      </c>
      <c r="L79" s="37">
        <v>150</v>
      </c>
      <c r="M79" s="37">
        <v>0</v>
      </c>
      <c r="N79" s="37"/>
      <c r="O79" s="37"/>
    </row>
    <row r="80" spans="2:15" x14ac:dyDescent="0.25">
      <c r="B80" s="38" t="s">
        <v>41</v>
      </c>
      <c r="D80" s="39">
        <f t="shared" ref="D80:O80" si="13">D72-D75</f>
        <v>141.41854377990387</v>
      </c>
      <c r="E80" s="39">
        <f t="shared" si="13"/>
        <v>44.14809617154242</v>
      </c>
      <c r="F80" s="39">
        <f t="shared" si="13"/>
        <v>111.13668577925728</v>
      </c>
      <c r="G80" s="39">
        <f t="shared" si="13"/>
        <v>143.65567879616424</v>
      </c>
      <c r="H80" s="39">
        <f t="shared" si="13"/>
        <v>-37.265206095470148</v>
      </c>
      <c r="I80" s="39">
        <f t="shared" si="13"/>
        <v>-93.547255656584866</v>
      </c>
      <c r="J80" s="39">
        <f t="shared" si="13"/>
        <v>117.18846742750219</v>
      </c>
      <c r="K80" s="39">
        <f t="shared" si="13"/>
        <v>90.848823376789596</v>
      </c>
      <c r="L80" s="39">
        <f t="shared" si="13"/>
        <v>-38.765243411247184</v>
      </c>
      <c r="M80" s="39">
        <f t="shared" si="13"/>
        <v>106.8138598321425</v>
      </c>
      <c r="N80" s="39">
        <f t="shared" si="13"/>
        <v>0</v>
      </c>
      <c r="O80" s="39">
        <f t="shared" si="13"/>
        <v>0</v>
      </c>
    </row>
    <row r="81" spans="2:15" x14ac:dyDescent="0.25">
      <c r="B81" s="40" t="s">
        <v>36</v>
      </c>
      <c r="D81" s="41">
        <f t="shared" ref="D81:O81" si="14">D71+D80</f>
        <v>486.41854377990387</v>
      </c>
      <c r="E81" s="41">
        <f t="shared" si="14"/>
        <v>530.56663995144629</v>
      </c>
      <c r="F81" s="41">
        <f t="shared" si="14"/>
        <v>641.70332573070357</v>
      </c>
      <c r="G81" s="41">
        <f t="shared" si="14"/>
        <v>785.35900452686781</v>
      </c>
      <c r="H81" s="41">
        <f t="shared" si="14"/>
        <v>748.09379843139766</v>
      </c>
      <c r="I81" s="41">
        <f t="shared" si="14"/>
        <v>654.54654277481279</v>
      </c>
      <c r="J81" s="41">
        <f t="shared" si="14"/>
        <v>771.73501020231492</v>
      </c>
      <c r="K81" s="41">
        <f t="shared" si="14"/>
        <v>862.58383357910452</v>
      </c>
      <c r="L81" s="41">
        <f t="shared" si="14"/>
        <v>823.81859016785734</v>
      </c>
      <c r="M81" s="41">
        <f t="shared" si="14"/>
        <v>930.63244999999984</v>
      </c>
      <c r="N81" s="41">
        <f t="shared" si="14"/>
        <v>930.63244999999984</v>
      </c>
      <c r="O81" s="41">
        <f t="shared" si="14"/>
        <v>930.63244999999984</v>
      </c>
    </row>
  </sheetData>
  <mergeCells count="18">
    <mergeCell ref="B44:D44"/>
    <mergeCell ref="B33:D33"/>
    <mergeCell ref="N50:P50"/>
    <mergeCell ref="B68:D68"/>
    <mergeCell ref="B2:D3"/>
    <mergeCell ref="B26:D26"/>
    <mergeCell ref="B28:D28"/>
    <mergeCell ref="B30:D30"/>
    <mergeCell ref="B32:D32"/>
    <mergeCell ref="B46:D46"/>
    <mergeCell ref="N25:P25"/>
    <mergeCell ref="B48:D48"/>
    <mergeCell ref="B41:D41"/>
    <mergeCell ref="B34:D34"/>
    <mergeCell ref="B35:D35"/>
    <mergeCell ref="B37:D37"/>
    <mergeCell ref="B39:D39"/>
    <mergeCell ref="B43:D4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Dawid Wyszowski</dc:creator>
  <cp:lastModifiedBy>Dawid Wyszowski</cp:lastModifiedBy>
  <dcterms:created xsi:type="dcterms:W3CDTF">2015-06-05T18:17:20Z</dcterms:created>
  <dcterms:modified xsi:type="dcterms:W3CDTF">2025-11-30T19:32:30Z</dcterms:modified>
</cp:coreProperties>
</file>